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charts/chartEx4.xml" ContentType="application/vnd.ms-office.chartex+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et\Desktop\"/>
    </mc:Choice>
  </mc:AlternateContent>
  <bookViews>
    <workbookView xWindow="0" yWindow="0" windowWidth="13430" windowHeight="6030"/>
  </bookViews>
  <sheets>
    <sheet name="calculations" sheetId="1" r:id="rId1"/>
    <sheet name="data small range" sheetId="3" r:id="rId2"/>
    <sheet name="data large ranges" sheetId="2" r:id="rId3"/>
  </sheets>
  <externalReferences>
    <externalReference r:id="rId4"/>
  </externalReferences>
  <definedNames>
    <definedName name="_xlchart.v1.0" hidden="1">'data large ranges'!$D$2</definedName>
    <definedName name="_xlchart.v1.1" hidden="1">'data large ranges'!$D$3:$D$41</definedName>
    <definedName name="_xlchart.v1.10" hidden="1">'data large ranges'!$H$3:$H$41</definedName>
    <definedName name="_xlchart.v1.11" hidden="1">'data large ranges'!$D$2</definedName>
    <definedName name="_xlchart.v1.12" hidden="1">'data large ranges'!$D$3:$D$41</definedName>
    <definedName name="_xlchart.v1.13" hidden="1">'data small range'!$E$2</definedName>
    <definedName name="_xlchart.v1.14" hidden="1">'data small range'!$E$3:$E$41</definedName>
    <definedName name="_xlchart.v1.15" hidden="1">'[1]cleaned dist'!$H$3:$H$43</definedName>
    <definedName name="_xlchart.v1.2" hidden="1">'[1]cleaned dist'!$F$3:$F$43</definedName>
    <definedName name="_xlchart.v1.3" hidden="1">'data large ranges'!$F$2</definedName>
    <definedName name="_xlchart.v1.4" hidden="1">'data large ranges'!$F$3:$F$41</definedName>
    <definedName name="_xlchart.v1.5" hidden="1">'[1]cleaned dist'!$D$3:$D$43</definedName>
    <definedName name="_xlchart.v1.6" hidden="1">'data large ranges'!$D$2</definedName>
    <definedName name="_xlchart.v1.7" hidden="1">'data large ranges'!$D$3:$D$41</definedName>
    <definedName name="_xlchart.v1.8" hidden="1">'[1]cleaned dist'!$H$3:$H$43</definedName>
    <definedName name="_xlchart.v1.9" hidden="1">'data large ranges'!$H$2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4" i="3" l="1"/>
  <c r="E44" i="3"/>
  <c r="F43" i="3"/>
  <c r="E43" i="3"/>
  <c r="E21" i="1"/>
  <c r="I44" i="2"/>
  <c r="H44" i="2"/>
  <c r="G44" i="2"/>
  <c r="F44" i="2"/>
  <c r="E44" i="2"/>
  <c r="I43" i="2"/>
  <c r="H43" i="2"/>
  <c r="G43" i="2"/>
  <c r="F43" i="2"/>
  <c r="E43" i="2"/>
  <c r="D44" i="2"/>
  <c r="D43" i="2"/>
  <c r="E30" i="1"/>
  <c r="E40" i="1"/>
  <c r="E41" i="1" l="1"/>
  <c r="E31" i="1"/>
  <c r="E22" i="1"/>
  <c r="E13" i="1"/>
  <c r="E12" i="1" l="1"/>
  <c r="E14" i="1"/>
  <c r="E11" i="1"/>
  <c r="E42" i="1" l="1"/>
  <c r="E39" i="1"/>
  <c r="E32" i="1"/>
  <c r="E29" i="1"/>
  <c r="E23" i="1"/>
  <c r="E20" i="1"/>
  <c r="E15" i="1"/>
  <c r="E24" i="1" l="1"/>
  <c r="E43" i="1"/>
  <c r="E33" i="1"/>
  <c r="E34" i="1" s="1"/>
  <c r="E44" i="1"/>
  <c r="E16" i="1"/>
  <c r="E25" i="1" l="1"/>
</calcChain>
</file>

<file path=xl/sharedStrings.xml><?xml version="1.0" encoding="utf-8"?>
<sst xmlns="http://schemas.openxmlformats.org/spreadsheetml/2006/main" count="207" uniqueCount="69">
  <si>
    <t>source of uncertainty</t>
  </si>
  <si>
    <t>value +/-</t>
  </si>
  <si>
    <t>shape of pdf</t>
  </si>
  <si>
    <t>divisor</t>
  </si>
  <si>
    <t>standard uncertainty</t>
  </si>
  <si>
    <t>resolution</t>
  </si>
  <si>
    <t xml:space="preserve">1 Å, 10 Å, 80 Å or 160 Å (for ranges 65 kÅ, 655 kÅ, 5240 kÅ and 1 mm respectively) </t>
  </si>
  <si>
    <t>standard uncertainty of mean (10 repeated readings)</t>
  </si>
  <si>
    <t>uniform</t>
  </si>
  <si>
    <t>sqrt 3</t>
  </si>
  <si>
    <t>none</t>
  </si>
  <si>
    <t>standard uncertainty of mean</t>
  </si>
  <si>
    <t>value +/- (nm)</t>
  </si>
  <si>
    <t>total uncertainty</t>
  </si>
  <si>
    <t>95 % confidence int</t>
  </si>
  <si>
    <t>value +/- (micron)</t>
  </si>
  <si>
    <t>standard uncertainty (microns)</t>
  </si>
  <si>
    <t>standard uncertainty (nm)</t>
  </si>
  <si>
    <t>NA</t>
  </si>
  <si>
    <t>Gaussian</t>
  </si>
  <si>
    <t xml:space="preserve">Treating the distribution of actual measured step heights as Gaussian distributions gives a "standard deviation"  of 25 Å for the small range and 66 nm for the 65.5 micron range (after excluding the worst outliers). </t>
  </si>
  <si>
    <t>uncertainty on QC measurements of the standard step height. We do calibration if outside limits</t>
  </si>
  <si>
    <t>What is this uncertainty about?</t>
  </si>
  <si>
    <t>difference between what we expect that the standard step height is and what it truly is</t>
  </si>
  <si>
    <t>difference between the average value we measure for the standard step heigth with the Dektak and what we expect the standard step size to be</t>
  </si>
  <si>
    <t>difference between the value the Dektak spits out and what it would spit out with better resolution…</t>
  </si>
  <si>
    <t>difference between what we measure in one Dektak scan of some feature of interest and what we measure as the average of many scans</t>
  </si>
  <si>
    <t>depends on range. Systematic error</t>
  </si>
  <si>
    <t>depends on range. Random error</t>
  </si>
  <si>
    <t>can only be estimated.…could be a combination of systematic and random error</t>
  </si>
  <si>
    <t>standard step height uncertainty</t>
  </si>
  <si>
    <t>QC uncertainty</t>
  </si>
  <si>
    <t>uncertainty on reading w 6.5 micron range</t>
  </si>
  <si>
    <t>uncertainty on reading w 65.5 micron range</t>
  </si>
  <si>
    <t>uncertainty on reading w 524 micron range</t>
  </si>
  <si>
    <t>uncertainty on reading w 1 mm range</t>
  </si>
  <si>
    <t>uncertainty on calibration of standard step height</t>
  </si>
  <si>
    <t>depends on range and on sample. Random error</t>
  </si>
  <si>
    <t xml:space="preserve">Actual measurements of the standard step height are more rectangular-distributed than Gaussian-distributed. They are centered on 916 nm for the 6.5 micron range and 24871 nm for the 65.5 micron range. Due to our QC procedure the distribution cuts off at 0.15 µm for the 24.865 µm standard (used to calibrate the 3 largest Dektak ranges) and 12 nm Å for the 917 nm standard (smallest range) </t>
  </si>
  <si>
    <t>rectangular-ish distribution cut off at 12 nm; see graph on right (expected value 916 nm 2015-2020)</t>
  </si>
  <si>
    <t>24 Å on 6.5 micron range, 45-65 nm on larger ranges for the standard samples. Could be larger for other sample types</t>
  </si>
  <si>
    <t>General</t>
  </si>
  <si>
    <t>0.072 µm for the 24.925 µm standard and 17 nm for the 917 nm standard (95 % confidence limits)</t>
  </si>
  <si>
    <t>rectangular or Gaussian-ish distribution cut off at +/-150 nm from expected value due to our QC limits; see graph on right (expected value 24865 nm 2015-2020)</t>
  </si>
  <si>
    <t>Uncertainty budget for DektakXTA (last edit January 2022)</t>
  </si>
  <si>
    <t>65.5 µm range</t>
  </si>
  <si>
    <t>524 µm range</t>
  </si>
  <si>
    <t>1 mm range</t>
  </si>
  <si>
    <t>Date</t>
  </si>
  <si>
    <t>User</t>
  </si>
  <si>
    <t>Hardware</t>
  </si>
  <si>
    <t>Average (nm)</t>
  </si>
  <si>
    <t>Deviation (nm)</t>
  </si>
  <si>
    <t>camtin/reet</t>
  </si>
  <si>
    <t>reet</t>
  </si>
  <si>
    <t>paphol</t>
  </si>
  <si>
    <t>new stylus</t>
  </si>
  <si>
    <t>eves/reet</t>
  </si>
  <si>
    <t>eves</t>
  </si>
  <si>
    <t>average</t>
  </si>
  <si>
    <t>std dev</t>
  </si>
  <si>
    <t>data w outliers removed*</t>
  </si>
  <si>
    <t xml:space="preserve">*The outliers that are removed are </t>
  </si>
  <si>
    <t>*Data where we had to recalibrate the dektak</t>
  </si>
  <si>
    <t>*Data where the standard error is too large and some part of the data obviously should have been re-measured</t>
  </si>
  <si>
    <t>6.5 µm range</t>
  </si>
  <si>
    <t>ID</t>
  </si>
  <si>
    <t>Average (Å)</t>
  </si>
  <si>
    <t>Deviation (Å)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</si>
</sst>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71" formatCode="0.0"/>
    <numFmt numFmtId="172" formatCode="dd/mmm/yyyy"/>
  </numFmts>
  <fonts count="11" x14ac:knownFonts="1">
    <font>
      <sz val="11"/>
      <color theme="1"/>
      <name val="Calibri"/>
      <family val="2"/>
      <scheme val="minor"/>
    </font>
    <font>
      <b/>
      <sz val="11"/>
      <color theme="1"/>
      <name val="Calibri"/>
      <family val="2"/>
      <scheme val="minor"/>
    </font>
    <font>
      <sz val="9"/>
      <color rgb="FF000000"/>
      <name val="Arial"/>
      <family val="2"/>
    </font>
    <font>
      <b/>
      <u/>
      <sz val="11"/>
      <color theme="1"/>
      <name val="Calibri"/>
      <family val="2"/>
      <scheme val="minor"/>
    </font>
    <font>
      <b/>
      <sz val="14"/>
      <color theme="1"/>
      <name val="Calibri"/>
      <family val="2"/>
      <scheme val="minor"/>
    </font>
    <font>
      <sz val="14"/>
      <color theme="1"/>
      <name val="Calibri"/>
      <family val="2"/>
      <scheme val="minor"/>
    </font>
    <font>
      <b/>
      <u/>
      <sz val="14"/>
      <color theme="1"/>
      <name val="Calibri"/>
      <family val="2"/>
      <scheme val="minor"/>
    </font>
    <font>
      <sz val="11"/>
      <color rgb="FF000000"/>
      <name val="Calibri"/>
      <family val="2"/>
      <scheme val="minor"/>
    </font>
    <font>
      <sz val="10"/>
      <name val="Arial"/>
      <family val="2"/>
    </font>
    <font>
      <sz val="11"/>
      <name val="Calibri"/>
      <family val="2"/>
      <scheme val="minor"/>
    </font>
    <font>
      <sz val="10"/>
      <name val="Calibri"/>
      <family val="2"/>
      <scheme val="minor"/>
    </font>
  </fonts>
  <fills count="2">
    <fill>
      <patternFill patternType="none"/>
    </fill>
    <fill>
      <patternFill patternType="gray125"/>
    </fill>
  </fills>
  <borders count="4">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8" fillId="0" borderId="0"/>
  </cellStyleXfs>
  <cellXfs count="32">
    <xf numFmtId="0" fontId="0" fillId="0" borderId="0" xfId="0"/>
    <xf numFmtId="0" fontId="1" fillId="0" borderId="0" xfId="0" applyFont="1" applyAlignment="1">
      <alignment wrapText="1"/>
    </xf>
    <xf numFmtId="0" fontId="0" fillId="0" borderId="0" xfId="0" applyAlignment="1">
      <alignment wrapText="1"/>
    </xf>
    <xf numFmtId="0" fontId="2" fillId="0" borderId="0" xfId="0" applyFont="1" applyAlignment="1">
      <alignment wrapText="1"/>
    </xf>
    <xf numFmtId="164" fontId="0" fillId="0" borderId="0" xfId="0" applyNumberFormat="1"/>
    <xf numFmtId="0" fontId="3" fillId="0" borderId="0" xfId="0" applyFont="1" applyAlignment="1"/>
    <xf numFmtId="0" fontId="3" fillId="0" borderId="0" xfId="0" applyFont="1" applyAlignment="1">
      <alignment wrapText="1"/>
    </xf>
    <xf numFmtId="0" fontId="0" fillId="0" borderId="0" xfId="0" applyAlignment="1">
      <alignment vertical="center" wrapText="1"/>
    </xf>
    <xf numFmtId="0" fontId="4" fillId="0" borderId="0" xfId="0" applyFont="1"/>
    <xf numFmtId="0" fontId="5" fillId="0" borderId="0" xfId="0" applyFont="1"/>
    <xf numFmtId="0" fontId="6" fillId="0" borderId="0" xfId="0" applyFont="1"/>
    <xf numFmtId="0" fontId="1" fillId="0" borderId="1" xfId="0" applyFont="1"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0" xfId="0" applyFont="1" applyAlignment="1">
      <alignment wrapText="1"/>
    </xf>
    <xf numFmtId="164" fontId="0" fillId="0" borderId="0" xfId="0" applyNumberFormat="1" applyFont="1"/>
    <xf numFmtId="0" fontId="0" fillId="0" borderId="0" xfId="0" applyFont="1"/>
    <xf numFmtId="0" fontId="7" fillId="0" borderId="0" xfId="0" applyFont="1" applyAlignment="1">
      <alignment wrapText="1"/>
    </xf>
    <xf numFmtId="2" fontId="0" fillId="0" borderId="0" xfId="0" applyNumberFormat="1" applyAlignment="1">
      <alignment wrapText="1"/>
    </xf>
    <xf numFmtId="14" fontId="0" fillId="0" borderId="0" xfId="0" applyNumberFormat="1"/>
    <xf numFmtId="1" fontId="0" fillId="0" borderId="0" xfId="0" applyNumberFormat="1"/>
    <xf numFmtId="172" fontId="9" fillId="0" borderId="0" xfId="1" applyNumberFormat="1" applyFont="1" applyFill="1" applyBorder="1"/>
    <xf numFmtId="0" fontId="9" fillId="0" borderId="0" xfId="1" applyFont="1" applyFill="1" applyBorder="1"/>
    <xf numFmtId="14" fontId="9" fillId="0" borderId="0" xfId="1" applyNumberFormat="1" applyFont="1" applyFill="1" applyBorder="1"/>
    <xf numFmtId="0" fontId="9" fillId="0" borderId="0" xfId="0" applyFont="1" applyFill="1" applyBorder="1"/>
    <xf numFmtId="172" fontId="10" fillId="0" borderId="0" xfId="1" applyNumberFormat="1" applyFont="1" applyFill="1" applyBorder="1"/>
    <xf numFmtId="0" fontId="10" fillId="0" borderId="0" xfId="1" applyFont="1" applyFill="1" applyBorder="1"/>
    <xf numFmtId="172" fontId="0" fillId="0" borderId="0" xfId="0" applyNumberFormat="1"/>
    <xf numFmtId="171" fontId="9" fillId="0" borderId="0" xfId="1" applyNumberFormat="1" applyFont="1" applyFill="1" applyBorder="1"/>
    <xf numFmtId="172" fontId="9" fillId="0" borderId="0" xfId="0" applyNumberFormat="1" applyFont="1" applyFill="1" applyBorder="1"/>
    <xf numFmtId="0" fontId="9" fillId="0" borderId="0" xfId="0" applyFont="1" applyFill="1" applyBorder="1" applyAlignment="1">
      <alignment horizontal="center"/>
    </xf>
    <xf numFmtId="0" fontId="9" fillId="0" borderId="0" xfId="0" applyFont="1" applyFill="1" applyBorder="1" applyAlignment="1">
      <alignmen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numDim type="val">
        <cx:f>_xlchart.v1.10</cx:f>
      </cx:numDim>
    </cx:data>
  </cx:chartData>
  <cx:chart>
    <cx:title pos="t" align="ctr" overlay="0">
      <cx:tx>
        <cx:rich>
          <a:bodyPr spcFirstLastPara="1" vertOverflow="ellipsis" wrap="square" lIns="0" tIns="0" rIns="0" bIns="0" anchor="ctr" anchorCtr="1"/>
          <a:lstStyle/>
          <a:p>
            <a:pPr algn="ctr">
              <a:defRPr/>
            </a:pPr>
            <a:r>
              <a:rPr lang="en-US"/>
              <a:t>2018-2020 Average step height meas 1 mm range</a:t>
            </a:r>
          </a:p>
        </cx:rich>
      </cx:tx>
    </cx:title>
    <cx:plotArea>
      <cx:plotAreaRegion>
        <cx:series layoutId="clusteredColumn" uniqueId="{610E2E16-62C2-4FCB-B64E-C5790522CCC3}">
          <cx:tx>
            <cx:txData>
              <cx:f>_xlchart.v1.9</cx:f>
              <cx:v>Average (nm)</cx:v>
            </cx:txData>
          </cx:tx>
          <cx:dataId val="0"/>
          <cx:layoutPr>
            <cx:binning intervalClosed="r"/>
          </cx:layoutPr>
        </cx:series>
      </cx:plotAreaRegion>
      <cx:axis id="0">
        <cx:catScaling gapWidth="0"/>
        <cx:tickLabels/>
      </cx:axis>
      <cx:axis id="1">
        <cx:valScaling/>
        <cx:majorGridlines/>
        <cx:tickLabels/>
      </cx:axis>
    </cx:plotArea>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numDim type="val">
        <cx:f>_xlchart.v1.4</cx:f>
      </cx:numDim>
    </cx:data>
  </cx:chartData>
  <cx:chart>
    <cx:title pos="t" align="ctr" overlay="0">
      <cx:tx>
        <cx:rich>
          <a:bodyPr spcFirstLastPara="1" vertOverflow="ellipsis" wrap="square" lIns="0" tIns="0" rIns="0" bIns="0" anchor="ctr" anchorCtr="1"/>
          <a:lstStyle/>
          <a:p>
            <a:pPr algn="ctr">
              <a:defRPr/>
            </a:pPr>
            <a:r>
              <a:rPr lang="en-US"/>
              <a:t>2018-2020 Average step height meas 524 micron range</a:t>
            </a:r>
          </a:p>
        </cx:rich>
      </cx:tx>
    </cx:title>
    <cx:plotArea>
      <cx:plotAreaRegion>
        <cx:series layoutId="clusteredColumn" uniqueId="{7D982882-F7A4-4C7C-A22A-DC492524EE55}">
          <cx:tx>
            <cx:txData>
              <cx:f>_xlchart.v1.3</cx:f>
              <cx:v>Average (nm)</cx:v>
            </cx:txData>
          </cx:tx>
          <cx:dataId val="0"/>
          <cx:layoutPr>
            <cx:binning intervalClosed="r"/>
          </cx:layoutPr>
        </cx:series>
      </cx:plotAreaRegion>
      <cx:axis id="0">
        <cx:catScaling gapWidth="0"/>
        <cx:tickLabels/>
      </cx:axis>
      <cx:axis id="1">
        <cx:valScaling/>
        <cx:majorGridlines/>
        <cx:tickLabels/>
      </cx:axis>
    </cx:plotArea>
  </cx:chart>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numDim type="val">
        <cx:f>_xlchart.v1.7</cx:f>
      </cx:numDim>
    </cx:data>
  </cx:chartData>
  <cx:chart>
    <cx:title pos="t" align="ctr" overlay="0">
      <cx:tx>
        <cx:rich>
          <a:bodyPr spcFirstLastPara="1" vertOverflow="ellipsis" wrap="square" lIns="0" tIns="0" rIns="0" bIns="0" anchor="ctr" anchorCtr="1"/>
          <a:lstStyle/>
          <a:p>
            <a:pPr algn="ctr">
              <a:defRPr/>
            </a:pPr>
            <a:r>
              <a:rPr lang="en-US"/>
              <a:t>2018-2020 Average step height meas 65.5 micron range</a:t>
            </a:r>
          </a:p>
        </cx:rich>
      </cx:tx>
    </cx:title>
    <cx:plotArea>
      <cx:plotAreaRegion>
        <cx:series layoutId="clusteredColumn" uniqueId="{64ABB9C6-038A-471E-A298-33A205E97459}">
          <cx:tx>
            <cx:txData>
              <cx:f>_xlchart.v1.6</cx:f>
              <cx:v>Average (nm)</cx:v>
            </cx:txData>
          </cx:tx>
          <cx:dataId val="0"/>
          <cx:layoutPr>
            <cx:binning intervalClosed="r"/>
          </cx:layoutPr>
        </cx:series>
      </cx:plotAreaRegion>
      <cx:axis id="0">
        <cx:catScaling gapWidth="0"/>
        <cx:tickLabels/>
      </cx:axis>
      <cx:axis id="1">
        <cx:valScaling/>
        <cx:majorGridlines/>
        <cx:tickLabels/>
      </cx:axis>
    </cx:plotArea>
  </cx:chart>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numDim type="val">
        <cx:f>_xlchart.v1.14</cx:f>
      </cx:numDim>
    </cx:data>
  </cx:chartData>
  <cx:chart>
    <cx:title pos="t" align="ctr" overlay="0">
      <cx:tx>
        <cx:rich>
          <a:bodyPr spcFirstLastPara="1" vertOverflow="ellipsis" wrap="square" lIns="0" tIns="0" rIns="0" bIns="0" anchor="ctr" anchorCtr="1"/>
          <a:lstStyle/>
          <a:p>
            <a:pPr algn="ctr">
              <a:defRPr/>
            </a:pPr>
            <a:r>
              <a:rPr lang="en-US"/>
              <a:t>2018-2020 Average step height meas 6.5 micron range</a:t>
            </a:r>
          </a:p>
        </cx:rich>
      </cx:tx>
    </cx:title>
    <cx:plotArea>
      <cx:plotAreaRegion>
        <cx:series layoutId="clusteredColumn" uniqueId="{AA64F8BA-B28E-48F3-9952-FEE138FB4515}">
          <cx:tx>
            <cx:txData>
              <cx:f>_xlchart.v1.13</cx:f>
              <cx:v>Average (Å)</cx:v>
            </cx:txData>
          </cx:tx>
          <cx:dataId val="0"/>
          <cx:layoutPr>
            <cx:binning intervalClosed="r"/>
          </cx:layoutPr>
        </cx:series>
      </cx:plotAreaRegion>
      <cx:axis id="0">
        <cx:catScaling gapWidth="0"/>
        <cx:tickLabels/>
      </cx:axis>
      <cx:axis id="1">
        <cx:valScaling/>
        <cx:majorGridlines/>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microsoft.com/office/2014/relationships/chartEx" Target="../charts/chartEx3.xml"/><Relationship Id="rId2" Type="http://schemas.microsoft.com/office/2014/relationships/chartEx" Target="../charts/chartEx2.xml"/><Relationship Id="rId1" Type="http://schemas.microsoft.com/office/2014/relationships/chartEx" Target="../charts/chartEx1.xml"/><Relationship Id="rId4" Type="http://schemas.microsoft.com/office/2014/relationships/chartEx" Target="../charts/chartEx4.xml"/></Relationships>
</file>

<file path=xl/drawings/drawing1.xml><?xml version="1.0" encoding="utf-8"?>
<xdr:wsDr xmlns:xdr="http://schemas.openxmlformats.org/drawingml/2006/spreadsheetDrawing" xmlns:a="http://schemas.openxmlformats.org/drawingml/2006/main">
  <xdr:twoCellAnchor>
    <xdr:from>
      <xdr:col>5</xdr:col>
      <xdr:colOff>0</xdr:colOff>
      <xdr:row>38</xdr:row>
      <xdr:rowOff>0</xdr:rowOff>
    </xdr:from>
    <xdr:to>
      <xdr:col>12</xdr:col>
      <xdr:colOff>390524</xdr:colOff>
      <xdr:row>46</xdr:row>
      <xdr:rowOff>38099</xdr:rowOff>
    </xdr:to>
    <mc:AlternateContent xmlns:mc="http://schemas.openxmlformats.org/markup-compatibility/2006">
      <mc:Choice xmlns:cx1="http://schemas.microsoft.com/office/drawing/2015/9/8/chartex" Requires="cx1">
        <xdr:graphicFrame macro="">
          <xdr:nvGraphicFramePr>
            <xdr:cNvPr id="7" name="Chart 6"/>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5</xdr:col>
      <xdr:colOff>0</xdr:colOff>
      <xdr:row>28</xdr:row>
      <xdr:rowOff>0</xdr:rowOff>
    </xdr:from>
    <xdr:to>
      <xdr:col>13</xdr:col>
      <xdr:colOff>561974</xdr:colOff>
      <xdr:row>36</xdr:row>
      <xdr:rowOff>38099</xdr:rowOff>
    </xdr:to>
    <mc:AlternateContent xmlns:mc="http://schemas.openxmlformats.org/markup-compatibility/2006">
      <mc:Choice xmlns:cx1="http://schemas.microsoft.com/office/drawing/2015/9/8/chartex" Requires="cx1">
        <xdr:graphicFrame macro="">
          <xdr:nvGraphicFramePr>
            <xdr:cNvPr id="8" name="Chart 7"/>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5</xdr:col>
      <xdr:colOff>0</xdr:colOff>
      <xdr:row>19</xdr:row>
      <xdr:rowOff>0</xdr:rowOff>
    </xdr:from>
    <xdr:to>
      <xdr:col>12</xdr:col>
      <xdr:colOff>380999</xdr:colOff>
      <xdr:row>27</xdr:row>
      <xdr:rowOff>38099</xdr:rowOff>
    </xdr:to>
    <mc:AlternateContent xmlns:mc="http://schemas.openxmlformats.org/markup-compatibility/2006">
      <mc:Choice xmlns:cx1="http://schemas.microsoft.com/office/drawing/2015/9/8/chartex" Requires="cx1">
        <xdr:graphicFrame macro="">
          <xdr:nvGraphicFramePr>
            <xdr:cNvPr id="9" name="Chart 8"/>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5</xdr:col>
      <xdr:colOff>0</xdr:colOff>
      <xdr:row>10</xdr:row>
      <xdr:rowOff>0</xdr:rowOff>
    </xdr:from>
    <xdr:to>
      <xdr:col>12</xdr:col>
      <xdr:colOff>380999</xdr:colOff>
      <xdr:row>16</xdr:row>
      <xdr:rowOff>38099</xdr:rowOff>
    </xdr:to>
    <mc:AlternateContent xmlns:mc="http://schemas.openxmlformats.org/markup-compatibility/2006">
      <mc:Choice xmlns:cx1="http://schemas.microsoft.com/office/drawing/2015/9/8/chartex" Requires="cx1">
        <xdr:graphicFrame macro="">
          <xdr:nvGraphicFramePr>
            <xdr:cNvPr id="6" name="Chart 5"/>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ktak%20XTA%20qc%20data%20pla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Manual9221AA"/>
      <sheetName val="Calculations9221"/>
      <sheetName val="Manual24.87mu"/>
      <sheetName val="cleaned dist"/>
      <sheetName val="Calculations24.87"/>
    </sheetNames>
    <sheetDataSet>
      <sheetData sheetId="0"/>
      <sheetData sheetId="1"/>
      <sheetData sheetId="2"/>
      <sheetData sheetId="3"/>
      <sheetData sheetId="4">
        <row r="3">
          <cell r="D3">
            <v>24763.8</v>
          </cell>
          <cell r="H3">
            <v>24757.1</v>
          </cell>
        </row>
        <row r="4">
          <cell r="F4">
            <v>24907.599999999999</v>
          </cell>
        </row>
        <row r="5">
          <cell r="D5">
            <v>24931.7</v>
          </cell>
          <cell r="H5">
            <v>24840.3</v>
          </cell>
        </row>
        <row r="7">
          <cell r="F7">
            <v>24864.6</v>
          </cell>
        </row>
        <row r="8">
          <cell r="D8">
            <v>24871.4</v>
          </cell>
          <cell r="F8">
            <v>24792.99</v>
          </cell>
          <cell r="H8">
            <v>24797.17</v>
          </cell>
        </row>
        <row r="9">
          <cell r="D9">
            <v>24782.47</v>
          </cell>
          <cell r="F9">
            <v>24763</v>
          </cell>
          <cell r="H9">
            <v>24793.86</v>
          </cell>
        </row>
        <row r="10">
          <cell r="D10">
            <v>24740.9</v>
          </cell>
          <cell r="F10">
            <v>24719.54</v>
          </cell>
          <cell r="H10">
            <v>24756.95</v>
          </cell>
        </row>
        <row r="12">
          <cell r="D12">
            <v>24871.040000000001</v>
          </cell>
          <cell r="F12">
            <v>24853.35</v>
          </cell>
          <cell r="H12">
            <v>24762.74</v>
          </cell>
        </row>
        <row r="13">
          <cell r="D13">
            <v>24961.84</v>
          </cell>
          <cell r="F13">
            <v>24951.8</v>
          </cell>
          <cell r="H13">
            <v>24850.46</v>
          </cell>
        </row>
        <row r="14">
          <cell r="D14">
            <v>24959.88</v>
          </cell>
          <cell r="F14">
            <v>24955.27</v>
          </cell>
          <cell r="H14">
            <v>24853.68</v>
          </cell>
        </row>
        <row r="15">
          <cell r="D15">
            <v>24982.65</v>
          </cell>
          <cell r="F15">
            <v>24973.81</v>
          </cell>
          <cell r="H15">
            <v>24772</v>
          </cell>
        </row>
        <row r="16">
          <cell r="D16">
            <v>24956.71</v>
          </cell>
          <cell r="F16">
            <v>24945.45</v>
          </cell>
          <cell r="H16">
            <v>24850.240000000002</v>
          </cell>
        </row>
        <row r="17">
          <cell r="D17">
            <v>24893.5</v>
          </cell>
        </row>
        <row r="18">
          <cell r="D18">
            <v>24916.400000000001</v>
          </cell>
          <cell r="F18">
            <v>24900</v>
          </cell>
          <cell r="H18">
            <v>24798.97</v>
          </cell>
        </row>
        <row r="19">
          <cell r="D19">
            <v>24720.799999999999</v>
          </cell>
          <cell r="F19">
            <v>24779.58</v>
          </cell>
          <cell r="H19">
            <v>24818.82</v>
          </cell>
        </row>
        <row r="20">
          <cell r="D20">
            <v>24796.3</v>
          </cell>
          <cell r="F20">
            <v>24762.03</v>
          </cell>
          <cell r="H20">
            <v>24815.18</v>
          </cell>
        </row>
        <row r="22">
          <cell r="D22">
            <v>24823.39</v>
          </cell>
          <cell r="F22">
            <v>24750.41</v>
          </cell>
          <cell r="H22">
            <v>24834.66</v>
          </cell>
        </row>
        <row r="24">
          <cell r="D24">
            <v>24832.9</v>
          </cell>
          <cell r="F24">
            <v>24844.9</v>
          </cell>
          <cell r="H24">
            <v>24811.4</v>
          </cell>
        </row>
        <row r="25">
          <cell r="D25">
            <v>24885.919999999998</v>
          </cell>
          <cell r="F25">
            <v>24886.82</v>
          </cell>
          <cell r="H25">
            <v>24872.79</v>
          </cell>
        </row>
        <row r="26">
          <cell r="D26">
            <v>24762.7</v>
          </cell>
          <cell r="F26">
            <v>24889.08</v>
          </cell>
          <cell r="H26">
            <v>24867.32</v>
          </cell>
        </row>
        <row r="27">
          <cell r="D27">
            <v>24937.25</v>
          </cell>
          <cell r="F27">
            <v>24896.58</v>
          </cell>
          <cell r="H27">
            <v>24875.31</v>
          </cell>
        </row>
        <row r="28">
          <cell r="D28">
            <v>24881.86</v>
          </cell>
          <cell r="F28">
            <v>24880.31</v>
          </cell>
          <cell r="H28">
            <v>24858.03</v>
          </cell>
        </row>
        <row r="29">
          <cell r="D29">
            <v>24818.382000000001</v>
          </cell>
          <cell r="F29">
            <v>24825.707999999999</v>
          </cell>
          <cell r="H29">
            <v>24854.39</v>
          </cell>
        </row>
        <row r="30">
          <cell r="D30">
            <v>24887.65</v>
          </cell>
          <cell r="F30">
            <v>24894.84</v>
          </cell>
          <cell r="H30">
            <v>24863.35</v>
          </cell>
        </row>
        <row r="31">
          <cell r="D31">
            <v>24785.9</v>
          </cell>
          <cell r="F31">
            <v>24854.91</v>
          </cell>
          <cell r="H31">
            <v>24779.08</v>
          </cell>
        </row>
        <row r="32">
          <cell r="D32">
            <v>24862.1</v>
          </cell>
          <cell r="F32">
            <v>24859.93</v>
          </cell>
          <cell r="H32">
            <v>24835.72</v>
          </cell>
        </row>
        <row r="33">
          <cell r="D33">
            <v>24878.2</v>
          </cell>
          <cell r="F33">
            <v>24878.89</v>
          </cell>
          <cell r="H33">
            <v>24750.5</v>
          </cell>
        </row>
        <row r="34">
          <cell r="D34">
            <v>24851.409</v>
          </cell>
          <cell r="F34">
            <v>24850.9</v>
          </cell>
          <cell r="H34">
            <v>24826</v>
          </cell>
        </row>
        <row r="35">
          <cell r="D35">
            <v>24877</v>
          </cell>
        </row>
        <row r="36">
          <cell r="D36">
            <v>24948</v>
          </cell>
          <cell r="F36">
            <v>24927</v>
          </cell>
          <cell r="H36">
            <v>24903</v>
          </cell>
        </row>
        <row r="37">
          <cell r="D37">
            <v>24940.91</v>
          </cell>
          <cell r="F37">
            <v>24931.54</v>
          </cell>
          <cell r="H37">
            <v>24899.64</v>
          </cell>
        </row>
        <row r="38">
          <cell r="D38">
            <v>24928</v>
          </cell>
          <cell r="F38">
            <v>24911</v>
          </cell>
          <cell r="H38">
            <v>24888</v>
          </cell>
        </row>
        <row r="39">
          <cell r="D39">
            <v>24940</v>
          </cell>
          <cell r="F39">
            <v>24939</v>
          </cell>
          <cell r="H39">
            <v>24897</v>
          </cell>
        </row>
        <row r="40">
          <cell r="D40">
            <v>24912</v>
          </cell>
          <cell r="F40">
            <v>24902</v>
          </cell>
          <cell r="H40">
            <v>24877</v>
          </cell>
        </row>
        <row r="41">
          <cell r="D41">
            <v>24911.75</v>
          </cell>
          <cell r="F41">
            <v>24907.56</v>
          </cell>
          <cell r="H41">
            <v>24879.22</v>
          </cell>
        </row>
        <row r="42">
          <cell r="D42">
            <v>24901</v>
          </cell>
          <cell r="F42">
            <v>24899</v>
          </cell>
          <cell r="H42">
            <v>24876</v>
          </cell>
        </row>
        <row r="43">
          <cell r="D43">
            <v>24848</v>
          </cell>
          <cell r="F43">
            <v>24859</v>
          </cell>
          <cell r="H43">
            <v>24860</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abSelected="1" topLeftCell="B8" zoomScaleNormal="100" workbookViewId="0">
      <selection activeCell="E16" sqref="E16"/>
    </sheetView>
  </sheetViews>
  <sheetFormatPr defaultRowHeight="14.5" x14ac:dyDescent="0.35"/>
  <cols>
    <col min="1" max="1" width="17.54296875" customWidth="1"/>
    <col min="2" max="2" width="28.54296875" customWidth="1"/>
    <col min="3" max="3" width="41.54296875" customWidth="1"/>
    <col min="4" max="4" width="11.26953125" bestFit="1" customWidth="1"/>
    <col min="5" max="5" width="23" customWidth="1"/>
    <col min="6" max="6" width="33.1796875" customWidth="1"/>
  </cols>
  <sheetData>
    <row r="1" spans="1:6" s="9" customFormat="1" ht="18.5" x14ac:dyDescent="0.45">
      <c r="A1" s="8" t="s">
        <v>44</v>
      </c>
    </row>
    <row r="2" spans="1:6" s="9" customFormat="1" ht="18.5" x14ac:dyDescent="0.45">
      <c r="A2" s="10" t="s">
        <v>41</v>
      </c>
    </row>
    <row r="3" spans="1:6" s="11" customFormat="1" ht="29" x14ac:dyDescent="0.35">
      <c r="A3" s="11" t="s">
        <v>0</v>
      </c>
      <c r="B3" s="11" t="s">
        <v>1</v>
      </c>
      <c r="C3" s="11" t="s">
        <v>2</v>
      </c>
      <c r="D3" s="11" t="s">
        <v>3</v>
      </c>
      <c r="E3" s="11" t="s">
        <v>4</v>
      </c>
      <c r="F3" s="11" t="s">
        <v>22</v>
      </c>
    </row>
    <row r="4" spans="1:6" ht="58" x14ac:dyDescent="0.35">
      <c r="A4" s="12" t="s">
        <v>36</v>
      </c>
      <c r="B4" s="3" t="s">
        <v>42</v>
      </c>
      <c r="C4" s="2" t="s">
        <v>19</v>
      </c>
      <c r="D4" s="2">
        <v>2</v>
      </c>
      <c r="E4" s="2" t="s">
        <v>27</v>
      </c>
      <c r="F4" s="7" t="s">
        <v>23</v>
      </c>
    </row>
    <row r="5" spans="1:6" ht="93" x14ac:dyDescent="0.35">
      <c r="A5" s="13" t="s">
        <v>21</v>
      </c>
      <c r="B5" s="3" t="s">
        <v>20</v>
      </c>
      <c r="C5" s="3" t="s">
        <v>38</v>
      </c>
      <c r="D5" s="2" t="s">
        <v>18</v>
      </c>
      <c r="E5" s="2" t="s">
        <v>29</v>
      </c>
      <c r="F5" s="7" t="s">
        <v>24</v>
      </c>
    </row>
    <row r="6" spans="1:6" ht="43.5" x14ac:dyDescent="0.35">
      <c r="A6" s="13" t="s">
        <v>5</v>
      </c>
      <c r="B6" s="3" t="s">
        <v>6</v>
      </c>
      <c r="C6" s="2" t="s">
        <v>8</v>
      </c>
      <c r="D6" s="2" t="s">
        <v>9</v>
      </c>
      <c r="E6" s="2" t="s">
        <v>28</v>
      </c>
      <c r="F6" s="7" t="s">
        <v>25</v>
      </c>
    </row>
    <row r="7" spans="1:6" ht="58" x14ac:dyDescent="0.35">
      <c r="A7" s="13" t="s">
        <v>7</v>
      </c>
      <c r="B7" s="3" t="s">
        <v>40</v>
      </c>
      <c r="C7" s="2" t="s">
        <v>19</v>
      </c>
      <c r="D7" s="2" t="s">
        <v>10</v>
      </c>
      <c r="E7" s="2" t="s">
        <v>37</v>
      </c>
      <c r="F7" s="7" t="s">
        <v>26</v>
      </c>
    </row>
    <row r="8" spans="1:6" x14ac:dyDescent="0.35">
      <c r="A8" s="2"/>
      <c r="B8" s="2"/>
      <c r="C8" s="2"/>
      <c r="D8" s="2"/>
      <c r="E8" s="2"/>
    </row>
    <row r="9" spans="1:6" x14ac:dyDescent="0.35">
      <c r="A9" s="5" t="s">
        <v>32</v>
      </c>
      <c r="B9" s="2"/>
      <c r="C9" s="2"/>
      <c r="D9" s="2"/>
      <c r="E9" s="2"/>
    </row>
    <row r="10" spans="1:6" ht="29" x14ac:dyDescent="0.35">
      <c r="A10" s="1" t="s">
        <v>0</v>
      </c>
      <c r="B10" s="1" t="s">
        <v>12</v>
      </c>
      <c r="C10" s="1" t="s">
        <v>2</v>
      </c>
      <c r="D10" s="1" t="s">
        <v>3</v>
      </c>
      <c r="E10" s="1" t="s">
        <v>17</v>
      </c>
    </row>
    <row r="11" spans="1:6" ht="29" x14ac:dyDescent="0.35">
      <c r="A11" s="2" t="s">
        <v>30</v>
      </c>
      <c r="B11" s="2">
        <v>17</v>
      </c>
      <c r="C11" s="2" t="s">
        <v>19</v>
      </c>
      <c r="D11" s="2">
        <v>2</v>
      </c>
      <c r="E11" s="2">
        <f>B11/D11</f>
        <v>8.5</v>
      </c>
    </row>
    <row r="12" spans="1:6" ht="43.5" x14ac:dyDescent="0.35">
      <c r="A12" s="2" t="s">
        <v>31</v>
      </c>
      <c r="B12" s="3">
        <v>2</v>
      </c>
      <c r="C12" s="2" t="s">
        <v>39</v>
      </c>
      <c r="D12" s="2">
        <v>1</v>
      </c>
      <c r="E12" s="2">
        <f t="shared" ref="E12:E14" si="0">B12/D12</f>
        <v>2</v>
      </c>
    </row>
    <row r="13" spans="1:6" x14ac:dyDescent="0.35">
      <c r="A13" s="2" t="s">
        <v>5</v>
      </c>
      <c r="B13" s="2">
        <v>0.1</v>
      </c>
      <c r="C13" s="2" t="s">
        <v>8</v>
      </c>
      <c r="D13" s="2" t="s">
        <v>9</v>
      </c>
      <c r="E13" s="18">
        <f>B13/SQRT(3)</f>
        <v>5.7735026918962581E-2</v>
      </c>
    </row>
    <row r="14" spans="1:6" ht="43.5" x14ac:dyDescent="0.35">
      <c r="A14" s="2" t="s">
        <v>11</v>
      </c>
      <c r="B14" s="2">
        <v>2.4</v>
      </c>
      <c r="C14" s="2" t="s">
        <v>19</v>
      </c>
      <c r="D14" s="2">
        <v>1</v>
      </c>
      <c r="E14" s="2">
        <f t="shared" si="0"/>
        <v>2.4</v>
      </c>
    </row>
    <row r="15" spans="1:6" x14ac:dyDescent="0.35">
      <c r="A15" s="6" t="s">
        <v>13</v>
      </c>
      <c r="E15" s="4">
        <f>SQRT(E13^2+E12^2+E11^2+E14^2)</f>
        <v>9.0561213183864382</v>
      </c>
    </row>
    <row r="16" spans="1:6" x14ac:dyDescent="0.35">
      <c r="A16" s="2" t="s">
        <v>14</v>
      </c>
      <c r="E16" s="4">
        <f>2*E15</f>
        <v>18.112242636772876</v>
      </c>
    </row>
    <row r="18" spans="1:5" x14ac:dyDescent="0.35">
      <c r="A18" s="5" t="s">
        <v>33</v>
      </c>
      <c r="B18" s="2"/>
      <c r="C18" s="2"/>
      <c r="D18" s="2"/>
      <c r="E18" s="2"/>
    </row>
    <row r="19" spans="1:5" ht="29" x14ac:dyDescent="0.35">
      <c r="A19" s="1" t="s">
        <v>0</v>
      </c>
      <c r="B19" s="1" t="s">
        <v>15</v>
      </c>
      <c r="C19" s="1" t="s">
        <v>2</v>
      </c>
      <c r="D19" s="1" t="s">
        <v>3</v>
      </c>
      <c r="E19" s="1" t="s">
        <v>16</v>
      </c>
    </row>
    <row r="20" spans="1:5" ht="29" x14ac:dyDescent="0.35">
      <c r="A20" s="2" t="s">
        <v>30</v>
      </c>
      <c r="B20" s="2">
        <v>7.1999999999999995E-2</v>
      </c>
      <c r="C20" s="2" t="s">
        <v>19</v>
      </c>
      <c r="D20" s="2">
        <v>2</v>
      </c>
      <c r="E20" s="2">
        <f>B20/D20</f>
        <v>3.5999999999999997E-2</v>
      </c>
    </row>
    <row r="21" spans="1:5" x14ac:dyDescent="0.35">
      <c r="A21" s="2" t="s">
        <v>31</v>
      </c>
      <c r="B21" s="17">
        <v>6.2E-2</v>
      </c>
      <c r="C21" s="17">
        <v>0.06</v>
      </c>
      <c r="D21" s="14">
        <v>1</v>
      </c>
      <c r="E21" s="17">
        <f>B21</f>
        <v>6.2E-2</v>
      </c>
    </row>
    <row r="22" spans="1:5" x14ac:dyDescent="0.35">
      <c r="A22" s="2" t="s">
        <v>5</v>
      </c>
      <c r="B22" s="2">
        <v>1E-3</v>
      </c>
      <c r="C22" s="2" t="s">
        <v>8</v>
      </c>
      <c r="D22" s="2" t="s">
        <v>9</v>
      </c>
      <c r="E22" s="4">
        <f>B22/SQRT(3)</f>
        <v>5.773502691896258E-4</v>
      </c>
    </row>
    <row r="23" spans="1:5" ht="43.5" x14ac:dyDescent="0.35">
      <c r="A23" s="2" t="s">
        <v>11</v>
      </c>
      <c r="B23" s="2">
        <v>4.4999999999999998E-2</v>
      </c>
      <c r="C23" s="2" t="s">
        <v>19</v>
      </c>
      <c r="D23" s="2" t="s">
        <v>10</v>
      </c>
      <c r="E23">
        <f>B23</f>
        <v>4.4999999999999998E-2</v>
      </c>
    </row>
    <row r="24" spans="1:5" x14ac:dyDescent="0.35">
      <c r="A24" s="6" t="s">
        <v>13</v>
      </c>
      <c r="E24" s="4">
        <f>SQRT(E22^2+E21^2+E20^2+E23^2)</f>
        <v>8.4648291969379591E-2</v>
      </c>
    </row>
    <row r="25" spans="1:5" x14ac:dyDescent="0.35">
      <c r="A25" s="2" t="s">
        <v>14</v>
      </c>
      <c r="E25" s="4">
        <f>2*E24</f>
        <v>0.16929658393875918</v>
      </c>
    </row>
    <row r="27" spans="1:5" x14ac:dyDescent="0.35">
      <c r="A27" s="5" t="s">
        <v>34</v>
      </c>
      <c r="B27" s="2"/>
      <c r="C27" s="2"/>
      <c r="D27" s="2"/>
      <c r="E27" s="2"/>
    </row>
    <row r="28" spans="1:5" ht="29" x14ac:dyDescent="0.35">
      <c r="A28" s="1" t="s">
        <v>0</v>
      </c>
      <c r="B28" s="1" t="s">
        <v>15</v>
      </c>
      <c r="C28" s="1" t="s">
        <v>2</v>
      </c>
      <c r="D28" s="1" t="s">
        <v>3</v>
      </c>
      <c r="E28" s="1" t="s">
        <v>16</v>
      </c>
    </row>
    <row r="29" spans="1:5" ht="29" x14ac:dyDescent="0.35">
      <c r="A29" s="2" t="s">
        <v>30</v>
      </c>
      <c r="B29" s="2">
        <v>7.1999999999999995E-2</v>
      </c>
      <c r="C29" s="2" t="s">
        <v>19</v>
      </c>
      <c r="D29" s="2">
        <v>2</v>
      </c>
      <c r="E29" s="2">
        <f>B29/D29</f>
        <v>3.5999999999999997E-2</v>
      </c>
    </row>
    <row r="30" spans="1:5" ht="58" x14ac:dyDescent="0.35">
      <c r="A30" s="2" t="s">
        <v>31</v>
      </c>
      <c r="B30" s="17">
        <v>6.5000000000000002E-2</v>
      </c>
      <c r="C30" s="2" t="s">
        <v>43</v>
      </c>
      <c r="D30" s="2">
        <v>1</v>
      </c>
      <c r="E30" s="17">
        <f>B30</f>
        <v>6.5000000000000002E-2</v>
      </c>
    </row>
    <row r="31" spans="1:5" x14ac:dyDescent="0.35">
      <c r="A31" s="2" t="s">
        <v>5</v>
      </c>
      <c r="B31" s="2">
        <v>8.0000000000000002E-3</v>
      </c>
      <c r="C31" s="2" t="s">
        <v>8</v>
      </c>
      <c r="D31" s="2" t="s">
        <v>9</v>
      </c>
      <c r="E31" s="15">
        <f>B31/SQRT(3)</f>
        <v>4.6188021535170064E-3</v>
      </c>
    </row>
    <row r="32" spans="1:5" ht="43.5" x14ac:dyDescent="0.35">
      <c r="A32" s="2" t="s">
        <v>11</v>
      </c>
      <c r="B32" s="2">
        <v>4.4999999999999998E-2</v>
      </c>
      <c r="C32" s="2" t="s">
        <v>19</v>
      </c>
      <c r="D32" s="2" t="s">
        <v>10</v>
      </c>
      <c r="E32" s="16">
        <f>B32</f>
        <v>4.4999999999999998E-2</v>
      </c>
    </row>
    <row r="33" spans="1:5" x14ac:dyDescent="0.35">
      <c r="A33" s="6" t="s">
        <v>13</v>
      </c>
      <c r="E33" s="15">
        <f>SQRT(E31^2+E30^2+E29^2+E32^2)</f>
        <v>8.699042092859037E-2</v>
      </c>
    </row>
    <row r="34" spans="1:5" x14ac:dyDescent="0.35">
      <c r="A34" s="2" t="s">
        <v>14</v>
      </c>
      <c r="E34" s="15">
        <f>2*E33</f>
        <v>0.17398084185718074</v>
      </c>
    </row>
    <row r="35" spans="1:5" x14ac:dyDescent="0.35">
      <c r="E35" s="16"/>
    </row>
    <row r="36" spans="1:5" x14ac:dyDescent="0.35">
      <c r="E36" s="16"/>
    </row>
    <row r="37" spans="1:5" x14ac:dyDescent="0.35">
      <c r="A37" s="5" t="s">
        <v>35</v>
      </c>
      <c r="B37" s="14"/>
      <c r="C37" s="14"/>
      <c r="D37" s="14"/>
      <c r="E37" s="14"/>
    </row>
    <row r="38" spans="1:5" ht="29" x14ac:dyDescent="0.35">
      <c r="A38" s="1" t="s">
        <v>0</v>
      </c>
      <c r="B38" s="1" t="s">
        <v>15</v>
      </c>
      <c r="C38" s="1" t="s">
        <v>2</v>
      </c>
      <c r="D38" s="1" t="s">
        <v>3</v>
      </c>
      <c r="E38" s="1" t="s">
        <v>16</v>
      </c>
    </row>
    <row r="39" spans="1:5" ht="29" x14ac:dyDescent="0.35">
      <c r="A39" s="14" t="s">
        <v>30</v>
      </c>
      <c r="B39" s="14">
        <v>7.1999999999999995E-2</v>
      </c>
      <c r="C39" s="14" t="s">
        <v>19</v>
      </c>
      <c r="D39" s="14">
        <v>2</v>
      </c>
      <c r="E39" s="14">
        <f>B39/D39</f>
        <v>3.5999999999999997E-2</v>
      </c>
    </row>
    <row r="40" spans="1:5" ht="58" x14ac:dyDescent="0.35">
      <c r="A40" s="14" t="s">
        <v>31</v>
      </c>
      <c r="B40" s="17">
        <v>4.2000000000000003E-2</v>
      </c>
      <c r="C40" s="14" t="s">
        <v>43</v>
      </c>
      <c r="D40" s="14">
        <v>1</v>
      </c>
      <c r="E40" s="17">
        <f>B40</f>
        <v>4.2000000000000003E-2</v>
      </c>
    </row>
    <row r="41" spans="1:5" x14ac:dyDescent="0.35">
      <c r="A41" s="14" t="s">
        <v>5</v>
      </c>
      <c r="B41" s="14">
        <v>0.16</v>
      </c>
      <c r="C41" s="14" t="s">
        <v>8</v>
      </c>
      <c r="D41" s="14" t="s">
        <v>9</v>
      </c>
      <c r="E41" s="15">
        <f>B41/SQRT(3)</f>
        <v>9.2376043070340128E-2</v>
      </c>
    </row>
    <row r="42" spans="1:5" ht="43.5" x14ac:dyDescent="0.35">
      <c r="A42" s="14" t="s">
        <v>11</v>
      </c>
      <c r="B42" s="2">
        <v>4.4999999999999998E-2</v>
      </c>
      <c r="C42" s="14" t="s">
        <v>19</v>
      </c>
      <c r="D42" s="14" t="s">
        <v>10</v>
      </c>
      <c r="E42" s="16">
        <f>B42</f>
        <v>4.4999999999999998E-2</v>
      </c>
    </row>
    <row r="43" spans="1:5" x14ac:dyDescent="0.35">
      <c r="A43" s="6" t="s">
        <v>13</v>
      </c>
      <c r="B43" s="16"/>
      <c r="C43" s="16"/>
      <c r="D43" s="16"/>
      <c r="E43" s="15">
        <f>SQRT(E41^2+E39^2+E42^2)</f>
        <v>0.1088776071253099</v>
      </c>
    </row>
    <row r="44" spans="1:5" x14ac:dyDescent="0.35">
      <c r="A44" s="14" t="s">
        <v>14</v>
      </c>
      <c r="B44" s="16"/>
      <c r="C44" s="16"/>
      <c r="D44" s="16"/>
      <c r="E44" s="15">
        <f>2*E43</f>
        <v>0.21775521425061981</v>
      </c>
    </row>
  </sheetData>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opLeftCell="A28" workbookViewId="0">
      <selection activeCell="H36" sqref="H36"/>
    </sheetView>
  </sheetViews>
  <sheetFormatPr defaultRowHeight="14.5" x14ac:dyDescent="0.35"/>
  <cols>
    <col min="1" max="1" width="12.26953125" customWidth="1"/>
  </cols>
  <sheetData>
    <row r="1" spans="1:6" x14ac:dyDescent="0.35">
      <c r="A1" s="29"/>
      <c r="B1" s="24"/>
      <c r="C1" s="24"/>
      <c r="D1" s="24"/>
      <c r="E1" s="30" t="s">
        <v>65</v>
      </c>
      <c r="F1" s="30"/>
    </row>
    <row r="2" spans="1:6" ht="29" x14ac:dyDescent="0.35">
      <c r="A2" s="29" t="s">
        <v>48</v>
      </c>
      <c r="B2" s="24" t="s">
        <v>49</v>
      </c>
      <c r="C2" s="24" t="s">
        <v>66</v>
      </c>
      <c r="D2" s="24" t="s">
        <v>50</v>
      </c>
      <c r="E2" s="31" t="s">
        <v>67</v>
      </c>
      <c r="F2" s="31" t="s">
        <v>68</v>
      </c>
    </row>
    <row r="3" spans="1:6" x14ac:dyDescent="0.35">
      <c r="A3" s="21">
        <v>43210</v>
      </c>
      <c r="B3" s="22" t="s">
        <v>53</v>
      </c>
      <c r="C3" s="22"/>
      <c r="D3" s="23"/>
      <c r="E3" s="22">
        <v>9144</v>
      </c>
      <c r="F3" s="22">
        <v>3.4</v>
      </c>
    </row>
    <row r="4" spans="1:6" x14ac:dyDescent="0.35">
      <c r="A4" s="21">
        <v>43213</v>
      </c>
      <c r="B4" s="22" t="s">
        <v>54</v>
      </c>
      <c r="C4" s="22"/>
      <c r="D4" s="23"/>
      <c r="E4" s="22"/>
      <c r="F4" s="22"/>
    </row>
    <row r="5" spans="1:6" x14ac:dyDescent="0.35">
      <c r="A5" s="21">
        <v>43215</v>
      </c>
      <c r="B5" s="22" t="s">
        <v>54</v>
      </c>
      <c r="C5" s="22"/>
      <c r="D5" s="24"/>
      <c r="E5" s="22">
        <v>9153</v>
      </c>
      <c r="F5" s="22">
        <v>16.100000000000001</v>
      </c>
    </row>
    <row r="6" spans="1:6" x14ac:dyDescent="0.35">
      <c r="A6" s="21">
        <v>43252</v>
      </c>
      <c r="B6" s="22" t="s">
        <v>54</v>
      </c>
      <c r="C6" s="22"/>
      <c r="D6" s="22"/>
      <c r="E6" s="22">
        <v>9155.1</v>
      </c>
      <c r="F6" s="22">
        <v>11.9</v>
      </c>
    </row>
    <row r="7" spans="1:6" x14ac:dyDescent="0.35">
      <c r="A7" s="21">
        <v>43252</v>
      </c>
      <c r="B7" s="22" t="s">
        <v>54</v>
      </c>
      <c r="C7" s="22"/>
      <c r="D7" s="23"/>
      <c r="E7" s="22"/>
      <c r="F7" s="22"/>
    </row>
    <row r="8" spans="1:6" x14ac:dyDescent="0.35">
      <c r="A8" s="21">
        <v>43279</v>
      </c>
      <c r="B8" s="22" t="s">
        <v>55</v>
      </c>
      <c r="C8" s="22"/>
      <c r="D8" s="23"/>
      <c r="E8" s="22">
        <v>9158.64</v>
      </c>
      <c r="F8" s="22">
        <v>12.25</v>
      </c>
    </row>
    <row r="9" spans="1:6" x14ac:dyDescent="0.35">
      <c r="A9" s="21">
        <v>43284</v>
      </c>
      <c r="B9" s="22" t="s">
        <v>54</v>
      </c>
      <c r="C9" s="22"/>
      <c r="D9" s="23"/>
      <c r="E9" s="22">
        <v>9141.4</v>
      </c>
      <c r="F9" s="22">
        <v>45.14</v>
      </c>
    </row>
    <row r="10" spans="1:6" x14ac:dyDescent="0.35">
      <c r="A10" s="25">
        <v>43307</v>
      </c>
      <c r="B10" s="26" t="s">
        <v>54</v>
      </c>
      <c r="C10" s="22"/>
      <c r="D10" s="23"/>
      <c r="E10" s="22">
        <v>9148.43</v>
      </c>
      <c r="F10" s="22">
        <v>18.440000000000001</v>
      </c>
    </row>
    <row r="11" spans="1:6" x14ac:dyDescent="0.35">
      <c r="A11" s="21">
        <v>43311</v>
      </c>
      <c r="B11" s="22" t="s">
        <v>55</v>
      </c>
      <c r="C11" s="22"/>
      <c r="D11" s="23"/>
      <c r="E11" s="22">
        <v>9120</v>
      </c>
      <c r="F11" s="22">
        <v>48.18</v>
      </c>
    </row>
    <row r="12" spans="1:6" x14ac:dyDescent="0.35">
      <c r="A12" s="25">
        <v>43318</v>
      </c>
      <c r="B12" s="26" t="s">
        <v>54</v>
      </c>
      <c r="C12" s="26"/>
      <c r="D12" s="24"/>
      <c r="E12" s="22">
        <v>9181.19</v>
      </c>
      <c r="F12" s="22">
        <v>11.15</v>
      </c>
    </row>
    <row r="13" spans="1:6" x14ac:dyDescent="0.35">
      <c r="A13" s="25">
        <v>43348</v>
      </c>
      <c r="B13" s="26" t="s">
        <v>54</v>
      </c>
      <c r="C13" s="22"/>
      <c r="D13" s="23"/>
      <c r="E13" s="22">
        <v>9193.56</v>
      </c>
      <c r="F13" s="22">
        <v>26</v>
      </c>
    </row>
    <row r="14" spans="1:6" x14ac:dyDescent="0.35">
      <c r="A14" s="21">
        <v>43381</v>
      </c>
      <c r="B14" s="22" t="s">
        <v>55</v>
      </c>
      <c r="C14" s="22"/>
      <c r="D14" s="23"/>
      <c r="E14" s="22">
        <v>9180.9560000000001</v>
      </c>
      <c r="F14" s="22">
        <v>26.064</v>
      </c>
    </row>
    <row r="15" spans="1:6" x14ac:dyDescent="0.35">
      <c r="A15" s="25">
        <v>43409</v>
      </c>
      <c r="B15" s="26" t="s">
        <v>54</v>
      </c>
      <c r="C15" s="22"/>
      <c r="D15" s="23"/>
      <c r="E15" s="22">
        <v>9199.7000000000007</v>
      </c>
      <c r="F15" s="22">
        <v>25.48</v>
      </c>
    </row>
    <row r="16" spans="1:6" x14ac:dyDescent="0.35">
      <c r="A16" s="27">
        <v>43425</v>
      </c>
      <c r="B16" s="22" t="s">
        <v>54</v>
      </c>
      <c r="C16" s="22"/>
      <c r="D16" s="23"/>
      <c r="E16" s="22">
        <v>9146</v>
      </c>
      <c r="F16" s="22">
        <v>13</v>
      </c>
    </row>
    <row r="17" spans="1:6" x14ac:dyDescent="0.35">
      <c r="A17" s="25">
        <v>43445</v>
      </c>
      <c r="B17" s="26" t="s">
        <v>57</v>
      </c>
      <c r="C17" s="22"/>
      <c r="D17" s="23"/>
      <c r="E17" s="22">
        <v>9149.26</v>
      </c>
      <c r="F17" s="22">
        <v>50.75</v>
      </c>
    </row>
    <row r="18" spans="1:6" x14ac:dyDescent="0.35">
      <c r="A18" s="21">
        <v>43476</v>
      </c>
      <c r="B18" s="22" t="s">
        <v>58</v>
      </c>
      <c r="C18" s="22"/>
      <c r="D18" s="23"/>
      <c r="E18" s="22">
        <v>9142.6</v>
      </c>
      <c r="F18" s="22">
        <v>16.234000000000002</v>
      </c>
    </row>
    <row r="19" spans="1:6" x14ac:dyDescent="0.35">
      <c r="A19" s="21">
        <v>43514</v>
      </c>
      <c r="B19" s="22" t="s">
        <v>55</v>
      </c>
      <c r="C19" s="22"/>
      <c r="D19" s="23"/>
      <c r="E19" s="22">
        <v>9160.36</v>
      </c>
      <c r="F19" s="22">
        <v>15.7</v>
      </c>
    </row>
    <row r="20" spans="1:6" x14ac:dyDescent="0.35">
      <c r="A20" s="21">
        <v>43536</v>
      </c>
      <c r="B20" s="22" t="s">
        <v>58</v>
      </c>
      <c r="C20" s="22"/>
      <c r="D20" s="23"/>
      <c r="E20" s="22">
        <v>9150.3799999999992</v>
      </c>
      <c r="F20" s="22">
        <v>29.91</v>
      </c>
    </row>
    <row r="21" spans="1:6" x14ac:dyDescent="0.35">
      <c r="A21" s="21">
        <v>43537</v>
      </c>
      <c r="B21" s="22" t="s">
        <v>58</v>
      </c>
      <c r="C21" s="22"/>
      <c r="D21" s="23"/>
      <c r="E21" s="22">
        <v>9150.3799999999992</v>
      </c>
      <c r="F21" s="22">
        <v>29.91</v>
      </c>
    </row>
    <row r="22" spans="1:6" x14ac:dyDescent="0.35">
      <c r="A22" s="21">
        <v>43538</v>
      </c>
      <c r="B22" s="22" t="s">
        <v>55</v>
      </c>
      <c r="C22" s="22"/>
      <c r="D22" s="23"/>
      <c r="E22" s="22">
        <v>9177.3860000000004</v>
      </c>
      <c r="F22" s="22">
        <v>18.591000000000001</v>
      </c>
    </row>
    <row r="23" spans="1:6" x14ac:dyDescent="0.35">
      <c r="A23" s="21">
        <v>43572</v>
      </c>
      <c r="B23" s="22" t="s">
        <v>58</v>
      </c>
      <c r="C23" s="22"/>
      <c r="D23" s="23"/>
      <c r="E23" s="22">
        <v>9163.4500000000007</v>
      </c>
      <c r="F23" s="22">
        <v>33.69</v>
      </c>
    </row>
    <row r="24" spans="1:6" x14ac:dyDescent="0.35">
      <c r="A24" s="21">
        <v>43608</v>
      </c>
      <c r="B24" s="22" t="s">
        <v>58</v>
      </c>
      <c r="C24" s="22"/>
      <c r="D24" s="23"/>
      <c r="E24" s="22">
        <v>9178.8909999999996</v>
      </c>
      <c r="F24" s="22">
        <v>14.226000000000001</v>
      </c>
    </row>
    <row r="25" spans="1:6" x14ac:dyDescent="0.35">
      <c r="A25" s="21">
        <v>43637</v>
      </c>
      <c r="B25" s="22" t="s">
        <v>58</v>
      </c>
      <c r="C25" s="22"/>
      <c r="D25" s="23"/>
      <c r="E25" s="22">
        <v>9206.1849999999995</v>
      </c>
      <c r="F25" s="22">
        <v>21.515999999999998</v>
      </c>
    </row>
    <row r="26" spans="1:6" x14ac:dyDescent="0.35">
      <c r="A26" s="21">
        <v>43671</v>
      </c>
      <c r="B26" s="22" t="s">
        <v>58</v>
      </c>
      <c r="C26" s="22"/>
      <c r="D26" s="23"/>
      <c r="E26" s="22">
        <v>9158.09</v>
      </c>
      <c r="F26" s="22">
        <v>50.235480000000003</v>
      </c>
    </row>
    <row r="27" spans="1:6" x14ac:dyDescent="0.35">
      <c r="A27" s="21">
        <v>43703</v>
      </c>
      <c r="B27" s="22" t="s">
        <v>55</v>
      </c>
      <c r="C27" s="22"/>
      <c r="D27" s="23"/>
      <c r="E27" s="22">
        <v>9178.86</v>
      </c>
      <c r="F27" s="22">
        <v>37</v>
      </c>
    </row>
    <row r="28" spans="1:6" x14ac:dyDescent="0.35">
      <c r="A28" s="21">
        <v>43740</v>
      </c>
      <c r="B28" s="22" t="s">
        <v>55</v>
      </c>
      <c r="C28" s="22"/>
      <c r="D28" s="23"/>
      <c r="E28" s="22">
        <v>9190.5049999999992</v>
      </c>
      <c r="F28" s="22">
        <v>18</v>
      </c>
    </row>
    <row r="29" spans="1:6" x14ac:dyDescent="0.35">
      <c r="A29" s="21">
        <v>43774</v>
      </c>
      <c r="B29" s="22" t="s">
        <v>58</v>
      </c>
      <c r="C29" s="22"/>
      <c r="D29" s="23"/>
      <c r="E29" s="22">
        <v>9154.58</v>
      </c>
      <c r="F29" s="22">
        <v>59.26</v>
      </c>
    </row>
    <row r="30" spans="1:6" x14ac:dyDescent="0.35">
      <c r="A30" s="21">
        <v>43802</v>
      </c>
      <c r="B30" s="22" t="s">
        <v>55</v>
      </c>
      <c r="C30" s="22"/>
      <c r="D30" s="23"/>
      <c r="E30" s="22">
        <v>9156.0429999999997</v>
      </c>
      <c r="F30" s="22">
        <v>18.309999999999999</v>
      </c>
    </row>
    <row r="31" spans="1:6" x14ac:dyDescent="0.35">
      <c r="A31" s="21">
        <v>43836</v>
      </c>
      <c r="B31" s="22" t="s">
        <v>58</v>
      </c>
      <c r="C31" s="22"/>
      <c r="D31" s="23"/>
      <c r="E31" s="22">
        <v>9154.9930000000004</v>
      </c>
      <c r="F31" s="22">
        <v>13.122999999999999</v>
      </c>
    </row>
    <row r="32" spans="1:6" x14ac:dyDescent="0.35">
      <c r="A32" s="21">
        <v>43865</v>
      </c>
      <c r="B32" s="22" t="s">
        <v>55</v>
      </c>
      <c r="C32" s="22"/>
      <c r="D32" s="23"/>
      <c r="E32" s="22">
        <v>9151.7160000000003</v>
      </c>
      <c r="F32" s="22">
        <v>17.422999999999998</v>
      </c>
    </row>
    <row r="33" spans="1:6" x14ac:dyDescent="0.35">
      <c r="A33" s="25">
        <v>43879</v>
      </c>
      <c r="B33" s="26" t="s">
        <v>54</v>
      </c>
      <c r="C33" s="22"/>
      <c r="D33" s="23"/>
      <c r="E33" s="22">
        <v>9159</v>
      </c>
      <c r="F33" s="22">
        <v>12</v>
      </c>
    </row>
    <row r="34" spans="1:6" x14ac:dyDescent="0.35">
      <c r="A34" s="21">
        <v>43899</v>
      </c>
      <c r="B34" s="22" t="s">
        <v>54</v>
      </c>
      <c r="C34" s="22"/>
      <c r="D34" s="23"/>
      <c r="E34" s="22">
        <v>9189</v>
      </c>
      <c r="F34" s="22">
        <v>32</v>
      </c>
    </row>
    <row r="35" spans="1:6" x14ac:dyDescent="0.35">
      <c r="A35" s="21">
        <v>43944</v>
      </c>
      <c r="B35" s="22" t="s">
        <v>55</v>
      </c>
      <c r="C35" s="22"/>
      <c r="D35" s="23"/>
      <c r="E35" s="22">
        <v>9189</v>
      </c>
      <c r="F35" s="22">
        <v>12</v>
      </c>
    </row>
    <row r="36" spans="1:6" x14ac:dyDescent="0.35">
      <c r="A36" s="21">
        <v>43976</v>
      </c>
      <c r="B36" s="22" t="s">
        <v>54</v>
      </c>
      <c r="C36" s="22"/>
      <c r="D36" s="23"/>
      <c r="E36" s="22">
        <v>9191</v>
      </c>
      <c r="F36" s="22">
        <v>15</v>
      </c>
    </row>
    <row r="37" spans="1:6" x14ac:dyDescent="0.35">
      <c r="A37" s="21">
        <v>44007</v>
      </c>
      <c r="B37" s="22" t="s">
        <v>54</v>
      </c>
      <c r="C37" s="22"/>
      <c r="D37" s="23"/>
      <c r="E37" s="22">
        <v>9186</v>
      </c>
      <c r="F37" s="22">
        <v>46</v>
      </c>
    </row>
    <row r="38" spans="1:6" x14ac:dyDescent="0.35">
      <c r="A38" s="25">
        <v>44041</v>
      </c>
      <c r="B38" s="26" t="s">
        <v>54</v>
      </c>
      <c r="C38" s="22"/>
      <c r="D38" s="23"/>
      <c r="E38" s="22">
        <v>9183</v>
      </c>
      <c r="F38" s="22">
        <v>13</v>
      </c>
    </row>
    <row r="39" spans="1:6" x14ac:dyDescent="0.35">
      <c r="A39" s="21">
        <v>44071</v>
      </c>
      <c r="B39" s="22" t="s">
        <v>55</v>
      </c>
      <c r="C39" s="22"/>
      <c r="D39" s="23"/>
      <c r="E39" s="22">
        <v>9184</v>
      </c>
      <c r="F39" s="22">
        <v>12</v>
      </c>
    </row>
    <row r="40" spans="1:6" x14ac:dyDescent="0.35">
      <c r="A40" s="21">
        <v>44098</v>
      </c>
      <c r="B40" s="22" t="s">
        <v>54</v>
      </c>
      <c r="C40" s="22"/>
      <c r="D40" s="23"/>
      <c r="E40" s="22">
        <v>9176</v>
      </c>
      <c r="F40" s="22">
        <v>17</v>
      </c>
    </row>
    <row r="41" spans="1:6" x14ac:dyDescent="0.35">
      <c r="A41" s="21">
        <v>44111</v>
      </c>
      <c r="B41" s="22" t="s">
        <v>54</v>
      </c>
      <c r="C41" s="22"/>
      <c r="D41" s="23" t="s">
        <v>56</v>
      </c>
      <c r="E41" s="22">
        <v>9187</v>
      </c>
      <c r="F41" s="22">
        <v>14</v>
      </c>
    </row>
    <row r="42" spans="1:6" x14ac:dyDescent="0.35">
      <c r="A42" s="21"/>
      <c r="B42" s="22"/>
      <c r="C42" s="22"/>
      <c r="D42" s="23"/>
      <c r="E42" s="22"/>
      <c r="F42" s="22"/>
    </row>
    <row r="43" spans="1:6" x14ac:dyDescent="0.35">
      <c r="A43" s="21"/>
      <c r="B43" s="22"/>
      <c r="C43" s="22"/>
      <c r="D43" s="23"/>
      <c r="E43" s="28">
        <f t="shared" ref="E43:F43" si="0">AVERAGE(E3:E41)</f>
        <v>9167.2879729729739</v>
      </c>
      <c r="F43" s="28">
        <f t="shared" si="0"/>
        <v>23.621148108108109</v>
      </c>
    </row>
    <row r="44" spans="1:6" x14ac:dyDescent="0.35">
      <c r="A44" s="21"/>
      <c r="B44" s="22"/>
      <c r="C44" s="22"/>
      <c r="D44" s="23"/>
      <c r="E44" s="28">
        <f t="shared" ref="E44:F44" si="1">_xlfn.STDEV.S(E3:E41)</f>
        <v>20.054119184079084</v>
      </c>
      <c r="F44" s="28">
        <f t="shared" si="1"/>
        <v>13.870407017438605</v>
      </c>
    </row>
  </sheetData>
  <mergeCells count="1">
    <mergeCell ref="E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opLeftCell="A2" workbookViewId="0">
      <selection activeCell="K6" sqref="K6"/>
    </sheetView>
  </sheetViews>
  <sheetFormatPr defaultRowHeight="14.5" x14ac:dyDescent="0.35"/>
  <cols>
    <col min="1" max="1" width="10.08984375" bestFit="1" customWidth="1"/>
  </cols>
  <sheetData>
    <row r="1" spans="1:11" x14ac:dyDescent="0.35">
      <c r="A1" t="s">
        <v>61</v>
      </c>
      <c r="D1" t="s">
        <v>45</v>
      </c>
      <c r="F1" t="s">
        <v>46</v>
      </c>
      <c r="H1" t="s">
        <v>47</v>
      </c>
      <c r="K1" t="s">
        <v>62</v>
      </c>
    </row>
    <row r="2" spans="1:11" x14ac:dyDescent="0.35">
      <c r="A2" t="s">
        <v>48</v>
      </c>
      <c r="B2" t="s">
        <v>49</v>
      </c>
      <c r="C2" t="s">
        <v>50</v>
      </c>
      <c r="D2" t="s">
        <v>51</v>
      </c>
      <c r="E2" t="s">
        <v>52</v>
      </c>
      <c r="F2" t="s">
        <v>51</v>
      </c>
      <c r="G2" t="s">
        <v>52</v>
      </c>
      <c r="H2" t="s">
        <v>51</v>
      </c>
      <c r="I2" t="s">
        <v>52</v>
      </c>
      <c r="K2" t="s">
        <v>63</v>
      </c>
    </row>
    <row r="3" spans="1:11" x14ac:dyDescent="0.35">
      <c r="A3" s="19">
        <v>43213</v>
      </c>
      <c r="B3" t="s">
        <v>53</v>
      </c>
      <c r="D3">
        <v>24763.8</v>
      </c>
      <c r="E3">
        <v>69.099999999999994</v>
      </c>
      <c r="H3">
        <v>24757.1</v>
      </c>
      <c r="I3">
        <v>23.2</v>
      </c>
      <c r="K3" t="s">
        <v>64</v>
      </c>
    </row>
    <row r="4" spans="1:11" x14ac:dyDescent="0.35">
      <c r="A4" s="19">
        <v>43213</v>
      </c>
      <c r="B4" t="s">
        <v>54</v>
      </c>
      <c r="F4">
        <v>24907.599999999999</v>
      </c>
      <c r="G4">
        <v>20.9</v>
      </c>
    </row>
    <row r="5" spans="1:11" x14ac:dyDescent="0.35">
      <c r="A5" s="19">
        <v>43251</v>
      </c>
      <c r="B5" t="s">
        <v>54</v>
      </c>
      <c r="D5">
        <v>24931.7</v>
      </c>
      <c r="E5">
        <v>44.1</v>
      </c>
      <c r="H5">
        <v>24840.3</v>
      </c>
      <c r="I5">
        <v>39.9</v>
      </c>
    </row>
    <row r="6" spans="1:11" x14ac:dyDescent="0.35">
      <c r="A6" s="19">
        <v>43252</v>
      </c>
      <c r="B6" t="s">
        <v>54</v>
      </c>
    </row>
    <row r="7" spans="1:11" x14ac:dyDescent="0.35">
      <c r="A7" s="19">
        <v>43252</v>
      </c>
      <c r="B7" t="s">
        <v>54</v>
      </c>
      <c r="F7">
        <v>24864.6</v>
      </c>
      <c r="G7">
        <v>44.8</v>
      </c>
    </row>
    <row r="8" spans="1:11" x14ac:dyDescent="0.35">
      <c r="A8" s="19">
        <v>43277</v>
      </c>
      <c r="B8" t="s">
        <v>55</v>
      </c>
      <c r="D8">
        <v>24871.4</v>
      </c>
      <c r="E8">
        <v>58.7</v>
      </c>
      <c r="F8">
        <v>24792.99</v>
      </c>
      <c r="G8">
        <v>32.39</v>
      </c>
      <c r="H8">
        <v>24797.17</v>
      </c>
      <c r="I8">
        <v>35.26</v>
      </c>
    </row>
    <row r="9" spans="1:11" x14ac:dyDescent="0.35">
      <c r="A9" s="19">
        <v>43284</v>
      </c>
      <c r="B9" t="s">
        <v>54</v>
      </c>
      <c r="D9">
        <v>24782.47</v>
      </c>
      <c r="E9">
        <v>32.58</v>
      </c>
      <c r="F9">
        <v>24763</v>
      </c>
      <c r="G9">
        <v>35.47</v>
      </c>
      <c r="H9">
        <v>24793.86</v>
      </c>
      <c r="I9">
        <v>42.07</v>
      </c>
    </row>
    <row r="10" spans="1:11" x14ac:dyDescent="0.35">
      <c r="A10" s="19">
        <v>43307</v>
      </c>
      <c r="B10" t="s">
        <v>54</v>
      </c>
      <c r="D10">
        <v>24740.9</v>
      </c>
      <c r="E10">
        <v>36.799999999999997</v>
      </c>
      <c r="F10">
        <v>24719.54</v>
      </c>
      <c r="G10">
        <v>38.32</v>
      </c>
      <c r="H10">
        <v>24756.95</v>
      </c>
      <c r="I10">
        <v>35.76</v>
      </c>
    </row>
    <row r="11" spans="1:11" x14ac:dyDescent="0.35">
      <c r="A11" s="19">
        <v>43311</v>
      </c>
      <c r="B11" t="s">
        <v>55</v>
      </c>
    </row>
    <row r="12" spans="1:11" x14ac:dyDescent="0.35">
      <c r="A12" s="19">
        <v>43311</v>
      </c>
      <c r="B12" t="s">
        <v>55</v>
      </c>
      <c r="D12">
        <v>24871.040000000001</v>
      </c>
      <c r="E12">
        <v>33.479999999999997</v>
      </c>
      <c r="F12">
        <v>24853.35</v>
      </c>
      <c r="G12">
        <v>41.36</v>
      </c>
      <c r="H12">
        <v>24762.74</v>
      </c>
      <c r="I12">
        <v>34.71</v>
      </c>
    </row>
    <row r="13" spans="1:11" x14ac:dyDescent="0.35">
      <c r="A13" s="19">
        <v>43318</v>
      </c>
      <c r="B13" t="s">
        <v>54</v>
      </c>
      <c r="C13" t="s">
        <v>56</v>
      </c>
      <c r="D13">
        <v>24961.84</v>
      </c>
      <c r="E13">
        <v>36.08</v>
      </c>
      <c r="F13">
        <v>24951.8</v>
      </c>
      <c r="G13">
        <v>34.299999999999997</v>
      </c>
      <c r="H13">
        <v>24850.46</v>
      </c>
      <c r="I13">
        <v>36.26</v>
      </c>
    </row>
    <row r="14" spans="1:11" x14ac:dyDescent="0.35">
      <c r="A14" s="19">
        <v>43348</v>
      </c>
      <c r="B14" t="s">
        <v>54</v>
      </c>
      <c r="D14">
        <v>24959.88</v>
      </c>
      <c r="E14">
        <v>34.32</v>
      </c>
      <c r="F14">
        <v>24955.27</v>
      </c>
      <c r="G14">
        <v>35.44</v>
      </c>
      <c r="H14">
        <v>24853.68</v>
      </c>
      <c r="I14">
        <v>35.53</v>
      </c>
    </row>
    <row r="15" spans="1:11" x14ac:dyDescent="0.35">
      <c r="A15" s="19">
        <v>43381</v>
      </c>
      <c r="B15" t="s">
        <v>55</v>
      </c>
      <c r="D15">
        <v>24982.65</v>
      </c>
      <c r="E15">
        <v>53.32</v>
      </c>
      <c r="F15">
        <v>24973.81</v>
      </c>
      <c r="G15">
        <v>50.27</v>
      </c>
      <c r="H15">
        <v>24772</v>
      </c>
      <c r="I15">
        <v>65</v>
      </c>
    </row>
    <row r="16" spans="1:11" x14ac:dyDescent="0.35">
      <c r="A16" s="19">
        <v>43409</v>
      </c>
      <c r="B16" t="s">
        <v>54</v>
      </c>
      <c r="D16">
        <v>24956.71</v>
      </c>
      <c r="E16">
        <v>42.71</v>
      </c>
      <c r="F16">
        <v>24945.45</v>
      </c>
      <c r="G16">
        <v>44.59</v>
      </c>
      <c r="H16">
        <v>24850.240000000002</v>
      </c>
      <c r="I16">
        <v>41.41</v>
      </c>
    </row>
    <row r="17" spans="1:9" x14ac:dyDescent="0.35">
      <c r="A17" s="19">
        <v>43445</v>
      </c>
      <c r="B17" t="s">
        <v>57</v>
      </c>
      <c r="D17">
        <v>24916.400000000001</v>
      </c>
      <c r="E17">
        <v>38.270000000000003</v>
      </c>
      <c r="F17">
        <v>24900</v>
      </c>
      <c r="G17">
        <v>33.299999999999997</v>
      </c>
      <c r="H17">
        <v>24798.97</v>
      </c>
      <c r="I17">
        <v>33.799999999999997</v>
      </c>
    </row>
    <row r="18" spans="1:9" x14ac:dyDescent="0.35">
      <c r="A18" s="19">
        <v>43476</v>
      </c>
      <c r="B18" t="s">
        <v>58</v>
      </c>
      <c r="F18">
        <v>24779.58</v>
      </c>
      <c r="G18">
        <v>33.36</v>
      </c>
      <c r="H18">
        <v>24818.82</v>
      </c>
      <c r="I18">
        <v>37.979999999999997</v>
      </c>
    </row>
    <row r="19" spans="1:9" x14ac:dyDescent="0.35">
      <c r="A19" s="19">
        <v>43514</v>
      </c>
      <c r="B19" t="s">
        <v>55</v>
      </c>
      <c r="D19">
        <v>24796.3</v>
      </c>
      <c r="E19">
        <v>33.78</v>
      </c>
      <c r="F19">
        <v>24762.03</v>
      </c>
      <c r="G19">
        <v>57.82</v>
      </c>
      <c r="H19">
        <v>24815.18</v>
      </c>
      <c r="I19">
        <v>34.51</v>
      </c>
    </row>
    <row r="20" spans="1:9" x14ac:dyDescent="0.35">
      <c r="A20" s="19">
        <v>43536</v>
      </c>
      <c r="B20" t="s">
        <v>58</v>
      </c>
    </row>
    <row r="21" spans="1:9" x14ac:dyDescent="0.35">
      <c r="A21" s="19">
        <v>43537</v>
      </c>
      <c r="B21" t="s">
        <v>58</v>
      </c>
      <c r="D21">
        <v>24823.39</v>
      </c>
      <c r="E21">
        <v>53.85</v>
      </c>
      <c r="F21">
        <v>24750.41</v>
      </c>
      <c r="G21">
        <v>65.7</v>
      </c>
      <c r="H21">
        <v>24834.66</v>
      </c>
      <c r="I21">
        <v>82.67</v>
      </c>
    </row>
    <row r="22" spans="1:9" x14ac:dyDescent="0.35">
      <c r="A22" s="19">
        <v>43538</v>
      </c>
      <c r="B22" t="s">
        <v>55</v>
      </c>
    </row>
    <row r="23" spans="1:9" x14ac:dyDescent="0.35">
      <c r="A23" s="19">
        <v>43538</v>
      </c>
      <c r="B23" t="s">
        <v>55</v>
      </c>
      <c r="D23">
        <v>24832.9</v>
      </c>
      <c r="E23">
        <v>43.25</v>
      </c>
      <c r="F23">
        <v>24844.9</v>
      </c>
      <c r="G23">
        <v>45.21</v>
      </c>
      <c r="H23">
        <v>24811.4</v>
      </c>
      <c r="I23">
        <v>50.46</v>
      </c>
    </row>
    <row r="24" spans="1:9" x14ac:dyDescent="0.35">
      <c r="A24" s="19">
        <v>43572</v>
      </c>
      <c r="B24" t="s">
        <v>58</v>
      </c>
      <c r="D24">
        <v>24885.919999999998</v>
      </c>
      <c r="E24">
        <v>49.42</v>
      </c>
      <c r="F24">
        <v>24886.82</v>
      </c>
      <c r="G24">
        <v>48.56</v>
      </c>
      <c r="H24">
        <v>24872.79</v>
      </c>
      <c r="I24">
        <v>53.65</v>
      </c>
    </row>
    <row r="25" spans="1:9" x14ac:dyDescent="0.35">
      <c r="A25" s="19">
        <v>43608</v>
      </c>
      <c r="B25" t="s">
        <v>58</v>
      </c>
      <c r="F25">
        <v>24889.08</v>
      </c>
      <c r="G25">
        <v>46.39</v>
      </c>
      <c r="H25">
        <v>24867.32</v>
      </c>
      <c r="I25">
        <v>51.44</v>
      </c>
    </row>
    <row r="26" spans="1:9" x14ac:dyDescent="0.35">
      <c r="A26" s="19">
        <v>43637</v>
      </c>
      <c r="B26" t="s">
        <v>58</v>
      </c>
      <c r="D26">
        <v>24937.25</v>
      </c>
      <c r="E26">
        <v>50.075000000000003</v>
      </c>
      <c r="F26">
        <v>24896.58</v>
      </c>
      <c r="G26">
        <v>51.91</v>
      </c>
      <c r="H26">
        <v>24875.31</v>
      </c>
      <c r="I26">
        <v>46.58</v>
      </c>
    </row>
    <row r="27" spans="1:9" x14ac:dyDescent="0.35">
      <c r="A27" s="19">
        <v>43671</v>
      </c>
      <c r="B27" t="s">
        <v>58</v>
      </c>
      <c r="D27">
        <v>24881.86</v>
      </c>
      <c r="E27">
        <v>49.45</v>
      </c>
      <c r="F27">
        <v>24880.31</v>
      </c>
      <c r="G27">
        <v>51.91</v>
      </c>
      <c r="H27">
        <v>24858.03</v>
      </c>
      <c r="I27">
        <v>47.7</v>
      </c>
    </row>
    <row r="28" spans="1:9" x14ac:dyDescent="0.35">
      <c r="A28" s="19">
        <v>43703</v>
      </c>
      <c r="B28" t="s">
        <v>55</v>
      </c>
      <c r="D28">
        <v>24818.382000000001</v>
      </c>
      <c r="E28">
        <v>50.03</v>
      </c>
      <c r="F28">
        <v>24825.707999999999</v>
      </c>
      <c r="G28">
        <v>48.55</v>
      </c>
      <c r="H28">
        <v>24854.39</v>
      </c>
      <c r="I28">
        <v>53.04</v>
      </c>
    </row>
    <row r="29" spans="1:9" x14ac:dyDescent="0.35">
      <c r="A29" s="19">
        <v>43740</v>
      </c>
      <c r="B29" t="s">
        <v>55</v>
      </c>
      <c r="D29">
        <v>24887.65</v>
      </c>
      <c r="E29">
        <v>48.76</v>
      </c>
      <c r="F29">
        <v>24894.84</v>
      </c>
      <c r="G29">
        <v>50.59</v>
      </c>
      <c r="H29">
        <v>24863.35</v>
      </c>
      <c r="I29">
        <v>50.57</v>
      </c>
    </row>
    <row r="30" spans="1:9" x14ac:dyDescent="0.35">
      <c r="A30" s="19">
        <v>43802</v>
      </c>
      <c r="B30" t="s">
        <v>55</v>
      </c>
      <c r="D30">
        <v>24862.1</v>
      </c>
      <c r="E30">
        <v>32.049999999999997</v>
      </c>
      <c r="F30">
        <v>24859.93</v>
      </c>
      <c r="G30">
        <v>32.259</v>
      </c>
      <c r="H30">
        <v>24835.72</v>
      </c>
      <c r="I30">
        <v>32.590000000000003</v>
      </c>
    </row>
    <row r="31" spans="1:9" x14ac:dyDescent="0.35">
      <c r="A31" s="19">
        <v>43836</v>
      </c>
      <c r="B31" t="s">
        <v>58</v>
      </c>
      <c r="D31">
        <v>24878.2</v>
      </c>
      <c r="E31">
        <v>47.46</v>
      </c>
      <c r="F31">
        <v>24878.89</v>
      </c>
      <c r="G31">
        <v>49.61</v>
      </c>
    </row>
    <row r="32" spans="1:9" x14ac:dyDescent="0.35">
      <c r="A32" s="19">
        <v>43865</v>
      </c>
      <c r="B32" t="s">
        <v>55</v>
      </c>
      <c r="D32">
        <v>24851.409</v>
      </c>
      <c r="E32">
        <v>26.152000000000001</v>
      </c>
      <c r="F32">
        <v>24850.9</v>
      </c>
      <c r="G32">
        <v>34.57</v>
      </c>
      <c r="H32">
        <v>24826</v>
      </c>
      <c r="I32">
        <v>32.450000000000003</v>
      </c>
    </row>
    <row r="33" spans="1:9" x14ac:dyDescent="0.35">
      <c r="A33" s="19">
        <v>43879</v>
      </c>
      <c r="B33" t="s">
        <v>54</v>
      </c>
      <c r="D33">
        <v>24877</v>
      </c>
      <c r="E33">
        <v>46</v>
      </c>
    </row>
    <row r="34" spans="1:9" x14ac:dyDescent="0.35">
      <c r="A34" s="19">
        <v>43899</v>
      </c>
      <c r="B34" t="s">
        <v>54</v>
      </c>
      <c r="D34">
        <v>24948</v>
      </c>
      <c r="E34">
        <v>59</v>
      </c>
      <c r="F34">
        <v>24927</v>
      </c>
      <c r="G34">
        <v>46</v>
      </c>
      <c r="H34">
        <v>24903</v>
      </c>
      <c r="I34">
        <v>48</v>
      </c>
    </row>
    <row r="35" spans="1:9" x14ac:dyDescent="0.35">
      <c r="A35" s="19">
        <v>43944</v>
      </c>
      <c r="B35" t="s">
        <v>55</v>
      </c>
      <c r="D35">
        <v>24940.91</v>
      </c>
      <c r="E35">
        <v>52</v>
      </c>
      <c r="F35">
        <v>24931.54</v>
      </c>
      <c r="G35">
        <v>49.61</v>
      </c>
      <c r="H35">
        <v>24899.64</v>
      </c>
      <c r="I35">
        <v>48.47</v>
      </c>
    </row>
    <row r="36" spans="1:9" x14ac:dyDescent="0.35">
      <c r="A36" s="19">
        <v>43976</v>
      </c>
      <c r="B36" t="s">
        <v>54</v>
      </c>
      <c r="D36">
        <v>24928</v>
      </c>
      <c r="E36">
        <v>35</v>
      </c>
      <c r="F36">
        <v>24911</v>
      </c>
      <c r="G36">
        <v>31</v>
      </c>
      <c r="H36">
        <v>24888</v>
      </c>
      <c r="I36">
        <v>29</v>
      </c>
    </row>
    <row r="37" spans="1:9" x14ac:dyDescent="0.35">
      <c r="A37" s="19">
        <v>44007</v>
      </c>
      <c r="B37" t="s">
        <v>54</v>
      </c>
      <c r="D37">
        <v>24940</v>
      </c>
      <c r="E37">
        <v>50</v>
      </c>
      <c r="F37">
        <v>24939</v>
      </c>
      <c r="G37">
        <v>51</v>
      </c>
      <c r="H37">
        <v>24897</v>
      </c>
      <c r="I37">
        <v>33</v>
      </c>
    </row>
    <row r="38" spans="1:9" x14ac:dyDescent="0.35">
      <c r="A38" s="19">
        <v>44041</v>
      </c>
      <c r="B38" t="s">
        <v>54</v>
      </c>
      <c r="D38">
        <v>24912</v>
      </c>
      <c r="E38">
        <v>44</v>
      </c>
      <c r="F38">
        <v>24902</v>
      </c>
      <c r="G38">
        <v>47</v>
      </c>
      <c r="H38">
        <v>24877</v>
      </c>
      <c r="I38">
        <v>37</v>
      </c>
    </row>
    <row r="39" spans="1:9" x14ac:dyDescent="0.35">
      <c r="A39" s="19">
        <v>44071</v>
      </c>
      <c r="B39" t="s">
        <v>55</v>
      </c>
      <c r="D39">
        <v>24911.75</v>
      </c>
      <c r="E39">
        <v>51.69</v>
      </c>
      <c r="F39">
        <v>24907.56</v>
      </c>
      <c r="G39">
        <v>45.98</v>
      </c>
      <c r="H39">
        <v>24879.22</v>
      </c>
      <c r="I39">
        <v>49.9</v>
      </c>
    </row>
    <row r="40" spans="1:9" x14ac:dyDescent="0.35">
      <c r="A40" s="19">
        <v>44098</v>
      </c>
      <c r="B40" t="s">
        <v>54</v>
      </c>
      <c r="D40">
        <v>24901</v>
      </c>
      <c r="E40">
        <v>35</v>
      </c>
      <c r="F40">
        <v>24899</v>
      </c>
      <c r="G40">
        <v>34</v>
      </c>
      <c r="H40">
        <v>24876</v>
      </c>
      <c r="I40">
        <v>29</v>
      </c>
    </row>
    <row r="41" spans="1:9" x14ac:dyDescent="0.35">
      <c r="A41" s="19">
        <v>44111</v>
      </c>
      <c r="B41" t="s">
        <v>54</v>
      </c>
      <c r="C41" t="s">
        <v>56</v>
      </c>
      <c r="D41">
        <v>24848</v>
      </c>
      <c r="E41">
        <v>35</v>
      </c>
      <c r="F41">
        <v>24859</v>
      </c>
      <c r="G41">
        <v>50</v>
      </c>
      <c r="H41">
        <v>24860</v>
      </c>
      <c r="I41">
        <v>33</v>
      </c>
    </row>
    <row r="43" spans="1:9" x14ac:dyDescent="0.35">
      <c r="C43" t="s">
        <v>59</v>
      </c>
      <c r="D43" s="20">
        <f>AVERAGE(D2:D41)</f>
        <v>24883.897129032259</v>
      </c>
      <c r="E43" s="20">
        <f>AVERAGE(E2:E41)</f>
        <v>44.239580645161297</v>
      </c>
      <c r="F43" s="20">
        <f>AVERAGE(F2:F41)</f>
        <v>24871.984000000008</v>
      </c>
      <c r="G43" s="20">
        <f>AVERAGE(G2:G41)</f>
        <v>43.192781250000003</v>
      </c>
      <c r="H43" s="20">
        <f>AVERAGE(H2:H41)</f>
        <v>24840.20322580645</v>
      </c>
      <c r="I43" s="20">
        <f>AVERAGE(I2:I41)</f>
        <v>42.061612903225807</v>
      </c>
    </row>
    <row r="44" spans="1:9" x14ac:dyDescent="0.35">
      <c r="C44" t="s">
        <v>60</v>
      </c>
      <c r="D44" s="20">
        <f>_xlfn.STDEV.S(D2:D41)</f>
        <v>61.652255960206297</v>
      </c>
      <c r="E44" s="20">
        <f>_xlfn.STDEV.S(E2:E41)</f>
        <v>9.7920773477820173</v>
      </c>
      <c r="F44" s="20">
        <f>_xlfn.STDEV.S(F2:F41)</f>
        <v>64.549848522347958</v>
      </c>
      <c r="G44" s="20">
        <f>_xlfn.STDEV.S(G2:G41)</f>
        <v>9.3922883835430238</v>
      </c>
      <c r="H44" s="20">
        <f>_xlfn.STDEV.S(H2:H41)</f>
        <v>42.56880926900164</v>
      </c>
      <c r="I44" s="20">
        <f>_xlfn.STDEV.S(I2:I41)</f>
        <v>11.948744173001099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calculations</vt:lpstr>
      <vt:lpstr>data small range</vt:lpstr>
      <vt:lpstr>data large ranges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Bolt Ettlinger</dc:creator>
  <cp:lastModifiedBy>Rebecca Bolt Ettlinger</cp:lastModifiedBy>
  <dcterms:created xsi:type="dcterms:W3CDTF">2020-06-03T10:28:15Z</dcterms:created>
  <dcterms:modified xsi:type="dcterms:W3CDTF">2022-01-03T15:14:23Z</dcterms:modified>
</cp:coreProperties>
</file>